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NEXO I" sheetId="1" r:id="rId1"/>
  </sheets>
  <definedNames>
    <definedName name="_xlnm.Print_Area" localSheetId="0">'ANEXO I'!$A$1:$C$90</definedName>
  </definedNames>
  <calcPr fullCalcOnLoad="1"/>
</workbook>
</file>

<file path=xl/sharedStrings.xml><?xml version="1.0" encoding="utf-8"?>
<sst xmlns="http://schemas.openxmlformats.org/spreadsheetml/2006/main" count="136" uniqueCount="99">
  <si>
    <t>PODER JUDICIÁRIO</t>
  </si>
  <si>
    <t>JUSTIÇA DO TRABALHO</t>
  </si>
  <si>
    <t>TRIBUNAL REGIONAL DO TRABALHO DA 15ª REGIÃO</t>
  </si>
  <si>
    <t>ANEXO I - Despesas, Repasses e Receitas</t>
  </si>
  <si>
    <t>Sigla:</t>
  </si>
  <si>
    <t>TRT 15ª Região</t>
  </si>
  <si>
    <t>Nome do Órgão : TRIBUNAL REGIONAL DO TRABALHO DA 15ª REGIÃO</t>
  </si>
  <si>
    <t>Autoridade Máxima: DESEMBARGADOR  PRESIDENTE DO TRIBUNAL</t>
  </si>
  <si>
    <t>Responsável pela Informação : SECRETARIA DE ORÇAMENTO E FINANÇAS</t>
  </si>
  <si>
    <t>Mês de Referência (MM/AAAA) : 09/2015</t>
  </si>
  <si>
    <t>Data da Publicação: 20/10/2015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</si>
  <si>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</si>
  <si>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</si>
  <si>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</si>
  <si>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</si>
  <si>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</si>
  <si>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</si>
  <si>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</si>
  <si>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</si>
  <si>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</si>
  <si>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</si>
  <si>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</si>
  <si>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</si>
  <si>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</si>
  <si>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</si>
  <si>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</si>
  <si>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</si>
  <si>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</si>
  <si>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</si>
  <si>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</si>
  <si>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</si>
  <si>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</si>
  <si>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</si>
  <si>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</si>
  <si>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</si>
  <si>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</si>
  <si>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</si>
  <si>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</si>
  <si>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</si>
  <si>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</si>
  <si>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</si>
  <si>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</si>
  <si>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</si>
  <si>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</si>
  <si>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</si>
  <si>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</si>
  <si>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</si>
  <si>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</si>
  <si>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</si>
  <si>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</si>
  <si>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</si>
  <si>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</si>
  <si>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</si>
  <si>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</si>
  <si>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</si>
  <si>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</si>
  <si>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</si>
  <si>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</si>
  <si>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</si>
  <si>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</si>
  <si>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</si>
  <si>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</si>
  <si>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</si>
  <si>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</si>
  <si>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</si>
  <si>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</si>
  <si>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</si>
  <si>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</si>
  <si>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</si>
  <si>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</si>
  <si>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médicos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</si>
  <si>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</si>
  <si>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</si>
  <si>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</si>
  <si>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</si>
  <si>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</si>
  <si>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</si>
  <si>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</si>
  <si>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</si>
  <si>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</si>
  <si>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</si>
  <si>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</si>
  <si>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</si>
  <si>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Discriminação dos repasses</t>
  </si>
  <si>
    <t>Pessoal e Encargos</t>
  </si>
  <si>
    <t>Custeio</t>
  </si>
  <si>
    <t>Investimentos</t>
  </si>
  <si>
    <t>Inversões Financeiras</t>
  </si>
  <si>
    <t>Inciso VI – Receitas</t>
  </si>
  <si>
    <t>Discriminação das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</si>
  <si>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</si>
  <si>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</si>
  <si>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</si>
  <si>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</si>
  <si>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FONTE: SIAFI-Sistema Integrado de Administração Financeira do Governo Federal.</t>
  </si>
  <si>
    <t>LOA/2015 - Lei nº 13.115 de 20 de abril de 2015 - Estima a receita e fixa a despesa da União para o exercício financeiro de 2015.</t>
  </si>
  <si>
    <t xml:space="preserve">Notas Explicativas: </t>
  </si>
  <si>
    <t>1. Demonstrativo das despesas realizadas no mês, ou seja, cujos empenhos foram liquidados nos termos do art.63 da Lei 4.320, de 17 de março de 1964.</t>
  </si>
  <si>
    <t>2. O item “g” do “Inciso II – Outras Despesas de Custeio” contempla o montante registrado na classificação 33.90.91.90- Sentença Judicial – Auxílio Moradia (Acórdão TCU 1690).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</si>
</sst>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#,##0.00;\-#,##0.00"/>
    <numFmt numFmtId="167" formatCode="0.00"/>
  </numFmts>
  <fonts count="4"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3" fillId="0" borderId="0" xfId="0" applyFont="1" applyAlignment="1">
      <alignment horizontal="left"/>
    </xf>
    <xf numFmtId="164" fontId="3" fillId="0" borderId="1" xfId="0" applyFont="1" applyBorder="1" applyAlignment="1">
      <alignment horizontal="left" vertical="top"/>
    </xf>
    <xf numFmtId="164" fontId="3" fillId="0" borderId="2" xfId="0" applyFont="1" applyBorder="1" applyAlignment="1">
      <alignment horizontal="left" vertical="top" wrapText="1"/>
    </xf>
    <xf numFmtId="164" fontId="3" fillId="0" borderId="3" xfId="0" applyFont="1" applyBorder="1" applyAlignment="1">
      <alignment horizontal="left" vertical="top" wrapText="1"/>
    </xf>
    <xf numFmtId="164" fontId="3" fillId="2" borderId="4" xfId="0" applyFont="1" applyFill="1" applyBorder="1" applyAlignment="1">
      <alignment horizontal="left" vertical="top" wrapText="1"/>
    </xf>
    <xf numFmtId="165" fontId="3" fillId="2" borderId="4" xfId="0" applyNumberFormat="1" applyFont="1" applyFill="1" applyBorder="1" applyAlignment="1">
      <alignment horizontal="right" vertical="top" wrapText="1"/>
    </xf>
    <xf numFmtId="164" fontId="3" fillId="0" borderId="4" xfId="0" applyFont="1" applyBorder="1" applyAlignment="1">
      <alignment horizontal="left" vertical="top" wrapText="1"/>
    </xf>
    <xf numFmtId="165" fontId="3" fillId="0" borderId="4" xfId="0" applyNumberFormat="1" applyFont="1" applyFill="1" applyBorder="1" applyAlignment="1">
      <alignment horizontal="right" vertical="top" wrapText="1"/>
    </xf>
    <xf numFmtId="165" fontId="0" fillId="0" borderId="0" xfId="0" applyNumberFormat="1" applyAlignment="1">
      <alignment horizontal="left"/>
    </xf>
    <xf numFmtId="164" fontId="0" fillId="0" borderId="0" xfId="0" applyAlignment="1">
      <alignment horizontal="center"/>
    </xf>
    <xf numFmtId="166" fontId="3" fillId="0" borderId="4" xfId="0" applyNumberFormat="1" applyFont="1" applyFill="1" applyBorder="1" applyAlignment="1">
      <alignment horizontal="right" vertical="top" wrapText="1"/>
    </xf>
    <xf numFmtId="164" fontId="3" fillId="0" borderId="4" xfId="0" applyFont="1" applyFill="1" applyBorder="1" applyAlignment="1">
      <alignment horizontal="left" vertical="top" wrapText="1"/>
    </xf>
    <xf numFmtId="165" fontId="0" fillId="0" borderId="0" xfId="0" applyNumberFormat="1" applyAlignment="1">
      <alignment horizontal="center"/>
    </xf>
    <xf numFmtId="164" fontId="0" fillId="0" borderId="0" xfId="0" applyFill="1" applyAlignment="1">
      <alignment horizontal="left"/>
    </xf>
    <xf numFmtId="165" fontId="0" fillId="0" borderId="0" xfId="0" applyNumberFormat="1" applyFill="1" applyAlignment="1">
      <alignment horizontal="center"/>
    </xf>
    <xf numFmtId="164" fontId="3" fillId="0" borderId="0" xfId="0" applyFont="1" applyBorder="1" applyAlignment="1">
      <alignment horizontal="left" vertical="top" wrapText="1"/>
    </xf>
    <xf numFmtId="165" fontId="0" fillId="0" borderId="0" xfId="0" applyNumberFormat="1" applyFill="1" applyAlignment="1">
      <alignment horizontal="left"/>
    </xf>
    <xf numFmtId="167" fontId="0" fillId="0" borderId="0" xfId="0" applyNumberFormat="1" applyAlignment="1">
      <alignment horizontal="left"/>
    </xf>
    <xf numFmtId="165" fontId="3" fillId="0" borderId="4" xfId="0" applyNumberFormat="1" applyFont="1" applyBorder="1" applyAlignment="1">
      <alignment horizontal="right" vertical="top" wrapText="1"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justify" vertical="center" wrapText="1"/>
    </xf>
    <xf numFmtId="164" fontId="0" fillId="0" borderId="0" xfId="0" applyAlignment="1">
      <alignment horizontal="justify" vertical="center" wrapText="1"/>
    </xf>
    <xf numFmtId="164" fontId="1" fillId="0" borderId="0" xfId="0" applyFont="1" applyBorder="1" applyAlignment="1">
      <alignment horizontal="justify" wrapText="1"/>
    </xf>
    <xf numFmtId="164" fontId="1" fillId="0" borderId="0" xfId="0" applyFont="1" applyBorder="1" applyAlignment="1">
      <alignment horizontal="justify" vertical="center" wrapText="1"/>
    </xf>
    <xf numFmtId="164" fontId="0" fillId="0" borderId="0" xfId="0" applyAlignment="1">
      <alignment horizontal="justify" vertical="center"/>
    </xf>
    <xf numFmtId="164" fontId="1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485775</xdr:colOff>
      <xdr:row>2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showGridLines="0" tabSelected="1" workbookViewId="0" topLeftCell="A64">
      <selection activeCell="C75" sqref="C75"/>
    </sheetView>
  </sheetViews>
  <sheetFormatPr defaultColWidth="9.140625" defaultRowHeight="12.75"/>
  <cols>
    <col min="1" max="1" width="7.7109375" style="0" customWidth="1"/>
    <col min="2" max="2" width="63.140625" style="0" customWidth="1"/>
    <col min="3" max="3" width="21.57421875" style="1" customWidth="1"/>
    <col min="4" max="5" width="13.7109375" style="0" customWidth="1"/>
    <col min="6" max="6" width="11.7109375" style="0" customWidth="1"/>
    <col min="7" max="7" width="13.7109375" style="0" customWidth="1"/>
  </cols>
  <sheetData>
    <row r="1" ht="16.5" customHeight="1">
      <c r="B1" s="2" t="s">
        <v>0</v>
      </c>
    </row>
    <row r="2" ht="10.5" customHeight="1">
      <c r="B2" s="2" t="s">
        <v>1</v>
      </c>
    </row>
    <row r="3" ht="10.5" customHeight="1">
      <c r="B3" s="2" t="s">
        <v>2</v>
      </c>
    </row>
    <row r="8" spans="1:3" s="4" customFormat="1" ht="15.75">
      <c r="A8" s="3" t="s">
        <v>3</v>
      </c>
      <c r="C8" s="1"/>
    </row>
    <row r="9" spans="1:3" s="4" customFormat="1" ht="15">
      <c r="A9" s="5"/>
      <c r="C9" s="1"/>
    </row>
    <row r="10" spans="1:3" s="4" customFormat="1" ht="18" customHeight="1">
      <c r="A10" s="6" t="s">
        <v>4</v>
      </c>
      <c r="B10" s="7" t="s">
        <v>5</v>
      </c>
      <c r="C10" s="8"/>
    </row>
    <row r="11" spans="1:3" s="4" customFormat="1" ht="18.75" customHeight="1">
      <c r="A11" s="6" t="s">
        <v>6</v>
      </c>
      <c r="B11" s="7"/>
      <c r="C11" s="8"/>
    </row>
    <row r="12" spans="1:3" s="4" customFormat="1" ht="18.75" customHeight="1">
      <c r="A12" s="6" t="s">
        <v>7</v>
      </c>
      <c r="B12" s="7"/>
      <c r="C12" s="8"/>
    </row>
    <row r="13" spans="1:3" s="4" customFormat="1" ht="18.75" customHeight="1">
      <c r="A13" s="6" t="s">
        <v>8</v>
      </c>
      <c r="B13" s="7"/>
      <c r="C13" s="8"/>
    </row>
    <row r="14" spans="1:3" s="4" customFormat="1" ht="18.75" customHeight="1">
      <c r="A14" s="6" t="s">
        <v>9</v>
      </c>
      <c r="B14" s="7"/>
      <c r="C14" s="8"/>
    </row>
    <row r="15" spans="1:3" s="4" customFormat="1" ht="18.75" customHeight="1">
      <c r="A15" s="6" t="s">
        <v>10</v>
      </c>
      <c r="B15" s="7"/>
      <c r="C15" s="8"/>
    </row>
    <row r="16" spans="1:3" s="4" customFormat="1" ht="21" customHeight="1">
      <c r="A16" s="5"/>
      <c r="C16" s="1"/>
    </row>
    <row r="17" spans="1:3" s="4" customFormat="1" ht="18.75" customHeight="1">
      <c r="A17" s="5" t="s">
        <v>11</v>
      </c>
      <c r="C17" s="1"/>
    </row>
    <row r="18" spans="1:3" s="4" customFormat="1" ht="18.75" customHeight="1">
      <c r="A18" s="9" t="s">
        <v>12</v>
      </c>
      <c r="B18" s="9" t="s">
        <v>13</v>
      </c>
      <c r="C18" s="10" t="s">
        <v>14</v>
      </c>
    </row>
    <row r="19" spans="1:3" s="4" customFormat="1" ht="18.75" customHeight="1">
      <c r="A19" s="11" t="s">
        <v>15</v>
      </c>
      <c r="B19" s="11" t="s">
        <v>16</v>
      </c>
      <c r="C19" s="12">
        <f>59100463.57-25031.76-82802.37</f>
        <v>58992629.440000005</v>
      </c>
    </row>
    <row r="20" spans="1:5" s="4" customFormat="1" ht="18.75" customHeight="1">
      <c r="A20" s="11" t="s">
        <v>17</v>
      </c>
      <c r="B20" s="11" t="s">
        <v>18</v>
      </c>
      <c r="C20" s="12">
        <f>18123475.77</f>
        <v>18123475.77</v>
      </c>
      <c r="E20" s="13"/>
    </row>
    <row r="21" spans="1:5" s="4" customFormat="1" ht="18.75" customHeight="1">
      <c r="A21" s="11" t="s">
        <v>19</v>
      </c>
      <c r="B21" s="11" t="s">
        <v>20</v>
      </c>
      <c r="C21" s="12">
        <f>10474928.96+25031.76+82802.37</f>
        <v>10582763.09</v>
      </c>
      <c r="D21" s="13"/>
      <c r="E21" s="13"/>
    </row>
    <row r="22" spans="1:3" s="4" customFormat="1" ht="76.5" customHeight="1">
      <c r="A22" s="11" t="s">
        <v>21</v>
      </c>
      <c r="B22" s="11" t="s">
        <v>22</v>
      </c>
      <c r="C22" s="12">
        <v>0</v>
      </c>
    </row>
    <row r="23" spans="1:4" s="4" customFormat="1" ht="19.5" customHeight="1">
      <c r="A23" s="11"/>
      <c r="B23" s="11" t="s">
        <v>23</v>
      </c>
      <c r="C23" s="12">
        <f>SUM(C19:C22)</f>
        <v>87698868.30000001</v>
      </c>
      <c r="D23" s="14"/>
    </row>
    <row r="24" spans="1:3" s="4" customFormat="1" ht="21" customHeight="1">
      <c r="A24" s="5"/>
      <c r="C24" s="1"/>
    </row>
    <row r="25" spans="1:3" s="4" customFormat="1" ht="19.5" customHeight="1">
      <c r="A25" s="5" t="s">
        <v>24</v>
      </c>
      <c r="C25" s="1"/>
    </row>
    <row r="26" spans="1:3" s="4" customFormat="1" ht="18.75" customHeight="1">
      <c r="A26" s="9" t="s">
        <v>12</v>
      </c>
      <c r="B26" s="9" t="s">
        <v>13</v>
      </c>
      <c r="C26" s="10" t="s">
        <v>14</v>
      </c>
    </row>
    <row r="27" spans="1:3" s="4" customFormat="1" ht="18.75" customHeight="1">
      <c r="A27" s="11" t="s">
        <v>15</v>
      </c>
      <c r="B27" s="11" t="s">
        <v>25</v>
      </c>
      <c r="C27" s="12">
        <f>24954.95</f>
        <v>24954.95</v>
      </c>
    </row>
    <row r="28" spans="1:3" s="4" customFormat="1" ht="18.75" customHeight="1">
      <c r="A28" s="11" t="s">
        <v>17</v>
      </c>
      <c r="B28" s="11" t="s">
        <v>26</v>
      </c>
      <c r="C28" s="12">
        <f>3226997.8</f>
        <v>3226997.8</v>
      </c>
    </row>
    <row r="29" spans="1:3" s="4" customFormat="1" ht="18.75" customHeight="1">
      <c r="A29" s="11" t="s">
        <v>19</v>
      </c>
      <c r="B29" s="11" t="s">
        <v>27</v>
      </c>
      <c r="C29" s="12">
        <f>463899.45</f>
        <v>463899.45</v>
      </c>
    </row>
    <row r="30" spans="1:3" s="4" customFormat="1" ht="33" customHeight="1">
      <c r="A30" s="11" t="s">
        <v>21</v>
      </c>
      <c r="B30" s="11" t="s">
        <v>28</v>
      </c>
      <c r="C30" s="12">
        <f>2759226.95</f>
        <v>2759226.95</v>
      </c>
    </row>
    <row r="31" spans="1:3" s="4" customFormat="1" ht="17.25" customHeight="1">
      <c r="A31" s="11" t="s">
        <v>29</v>
      </c>
      <c r="B31" s="11" t="s">
        <v>30</v>
      </c>
      <c r="C31" s="12">
        <f>926287.6+221900.63+76030.43+15290.27+25554.68</f>
        <v>1265063.6099999999</v>
      </c>
    </row>
    <row r="32" spans="1:3" s="4" customFormat="1" ht="17.25" customHeight="1">
      <c r="A32" s="11" t="s">
        <v>31</v>
      </c>
      <c r="B32" s="11" t="s">
        <v>32</v>
      </c>
      <c r="C32" s="12">
        <f>108055.15</f>
        <v>108055.15</v>
      </c>
    </row>
    <row r="33" spans="1:3" s="4" customFormat="1" ht="17.25" customHeight="1">
      <c r="A33" s="11" t="s">
        <v>33</v>
      </c>
      <c r="B33" s="11" t="s">
        <v>34</v>
      </c>
      <c r="C33" s="12">
        <f>1752786.59+170937.56+380839</f>
        <v>2304563.1500000004</v>
      </c>
    </row>
    <row r="34" spans="1:3" s="4" customFormat="1" ht="17.25" customHeight="1">
      <c r="A34" s="11" t="s">
        <v>35</v>
      </c>
      <c r="B34" s="11" t="s">
        <v>36</v>
      </c>
      <c r="C34" s="12">
        <f>838385.75+554658.03</f>
        <v>1393043.78</v>
      </c>
    </row>
    <row r="35" spans="1:3" s="4" customFormat="1" ht="17.25" customHeight="1">
      <c r="A35" s="11" t="s">
        <v>37</v>
      </c>
      <c r="B35" s="11" t="s">
        <v>38</v>
      </c>
      <c r="C35" s="12">
        <f>114398.39</f>
        <v>114398.39</v>
      </c>
    </row>
    <row r="36" spans="1:3" s="4" customFormat="1" ht="17.25" customHeight="1">
      <c r="A36" s="11" t="s">
        <v>39</v>
      </c>
      <c r="B36" s="11" t="s">
        <v>40</v>
      </c>
      <c r="C36" s="12">
        <f>628356.36+706.06</f>
        <v>629062.42</v>
      </c>
    </row>
    <row r="37" spans="1:3" s="4" customFormat="1" ht="17.25" customHeight="1">
      <c r="A37" s="11" t="s">
        <v>41</v>
      </c>
      <c r="B37" s="11" t="s">
        <v>42</v>
      </c>
      <c r="C37" s="12">
        <f>85830.44</f>
        <v>85830.44</v>
      </c>
    </row>
    <row r="38" spans="1:3" s="4" customFormat="1" ht="17.25" customHeight="1">
      <c r="A38" s="11" t="s">
        <v>43</v>
      </c>
      <c r="B38" s="11" t="s">
        <v>44</v>
      </c>
      <c r="C38" s="12">
        <f>486339.35+21009.89</f>
        <v>507349.24</v>
      </c>
    </row>
    <row r="39" spans="1:3" s="4" customFormat="1" ht="105">
      <c r="A39" s="11" t="s">
        <v>45</v>
      </c>
      <c r="B39" s="11" t="s">
        <v>46</v>
      </c>
      <c r="C39" s="15">
        <f>16950+23166.47+481.12+51791.76</f>
        <v>92389.35</v>
      </c>
    </row>
    <row r="40" spans="1:3" s="4" customFormat="1" ht="17.25" customHeight="1">
      <c r="A40" s="11" t="s">
        <v>47</v>
      </c>
      <c r="B40" s="11" t="s">
        <v>48</v>
      </c>
      <c r="C40" s="12">
        <f>499012.71</f>
        <v>499012.71</v>
      </c>
    </row>
    <row r="41" spans="1:6" s="4" customFormat="1" ht="17.25" customHeight="1">
      <c r="A41" s="11" t="s">
        <v>49</v>
      </c>
      <c r="B41" s="11" t="s">
        <v>50</v>
      </c>
      <c r="C41" s="15">
        <f>1130803.17+35513</f>
        <v>1166316.17</v>
      </c>
      <c r="F41" s="13"/>
    </row>
    <row r="42" spans="1:6" s="4" customFormat="1" ht="17.25" customHeight="1">
      <c r="A42" s="16" t="s">
        <v>51</v>
      </c>
      <c r="B42" s="16" t="s">
        <v>52</v>
      </c>
      <c r="C42" s="12">
        <f>41830.68</f>
        <v>41830.68</v>
      </c>
      <c r="F42" s="13"/>
    </row>
    <row r="43" spans="1:6" s="4" customFormat="1" ht="32.25" customHeight="1">
      <c r="A43" s="11" t="s">
        <v>53</v>
      </c>
      <c r="B43" s="11" t="s">
        <v>54</v>
      </c>
      <c r="C43" s="12">
        <f>2901486.27-499012.71-1130803.17</f>
        <v>1271670.3900000001</v>
      </c>
      <c r="F43" s="13"/>
    </row>
    <row r="44" spans="1:3" s="4" customFormat="1" ht="17.25" customHeight="1">
      <c r="A44" s="11" t="s">
        <v>55</v>
      </c>
      <c r="B44" s="11" t="s">
        <v>56</v>
      </c>
      <c r="C44" s="15">
        <f>948.09+283163.89+36022.28+55082.5+2199+9372.22+1551.91+1234.55</f>
        <v>389574.43999999994</v>
      </c>
    </row>
    <row r="45" spans="1:4" s="4" customFormat="1" ht="17.25" customHeight="1">
      <c r="A45" s="11" t="s">
        <v>57</v>
      </c>
      <c r="B45" s="11" t="s">
        <v>58</v>
      </c>
      <c r="C45" s="12">
        <f>13732.08</f>
        <v>13732.08</v>
      </c>
      <c r="D45" s="13"/>
    </row>
    <row r="46" spans="1:6" s="4" customFormat="1" ht="30">
      <c r="A46" s="11" t="s">
        <v>59</v>
      </c>
      <c r="B46" s="11" t="s">
        <v>60</v>
      </c>
      <c r="C46" s="15">
        <f>14292</f>
        <v>14292</v>
      </c>
      <c r="D46" s="13"/>
      <c r="F46" s="13"/>
    </row>
    <row r="47" spans="1:7" s="4" customFormat="1" ht="17.25" customHeight="1">
      <c r="A47" s="11" t="s">
        <v>61</v>
      </c>
      <c r="B47" s="11" t="s">
        <v>62</v>
      </c>
      <c r="C47" s="12">
        <v>0</v>
      </c>
      <c r="E47" s="13"/>
      <c r="F47" s="13"/>
      <c r="G47" s="13"/>
    </row>
    <row r="48" spans="1:7" s="4" customFormat="1" ht="17.25" customHeight="1">
      <c r="A48" s="11" t="s">
        <v>63</v>
      </c>
      <c r="B48" s="11" t="s">
        <v>64</v>
      </c>
      <c r="C48" s="12">
        <f>52057.7</f>
        <v>52057.7</v>
      </c>
      <c r="E48" s="13"/>
      <c r="F48" s="13"/>
      <c r="G48" s="13"/>
    </row>
    <row r="49" spans="1:7" s="4" customFormat="1" ht="17.25" customHeight="1">
      <c r="A49" s="11" t="s">
        <v>65</v>
      </c>
      <c r="B49" s="11" t="s">
        <v>66</v>
      </c>
      <c r="C49" s="12">
        <f>34893</f>
        <v>34893</v>
      </c>
      <c r="E49" s="13"/>
      <c r="F49" s="13"/>
      <c r="G49" s="13"/>
    </row>
    <row r="50" spans="1:7" s="4" customFormat="1" ht="31.5" customHeight="1">
      <c r="A50" s="11" t="s">
        <v>67</v>
      </c>
      <c r="B50" s="11" t="s">
        <v>68</v>
      </c>
      <c r="C50" s="12">
        <f>281744.29-52057.7-34893-13732.08-14292+4257.6+11380</f>
        <v>182407.11</v>
      </c>
      <c r="E50" s="13"/>
      <c r="F50" s="13"/>
      <c r="G50" s="13"/>
    </row>
    <row r="51" spans="1:5" s="4" customFormat="1" ht="15" customHeight="1">
      <c r="A51" s="11" t="s">
        <v>69</v>
      </c>
      <c r="B51" s="11" t="s">
        <v>70</v>
      </c>
      <c r="C51" s="12">
        <f>0</f>
        <v>0</v>
      </c>
      <c r="E51" s="13"/>
    </row>
    <row r="52" spans="1:3" s="4" customFormat="1" ht="15" customHeight="1">
      <c r="A52" s="11" t="s">
        <v>71</v>
      </c>
      <c r="B52" s="11" t="s">
        <v>72</v>
      </c>
      <c r="C52" s="12">
        <f>1920388.98+45465.54+16008.32+10004.48+382780.95+1680+7029.87+1790+1005+6751.86+1982.16+23829.91+14980.96+271460.52+132704.85+13962.5+750+14112.96+772.79+475.65+315.1-1472+395.64+3996+2114.42+76257.92+5753.44+163738.83-500+3830.16+53679.6+49663.56+56108.44+7736.23+32964+6068+6879.58+633.5+12795.2+11.02</f>
        <v>3348905.940000001</v>
      </c>
    </row>
    <row r="53" spans="1:7" s="4" customFormat="1" ht="15" customHeight="1">
      <c r="A53" s="11"/>
      <c r="B53" s="11" t="s">
        <v>23</v>
      </c>
      <c r="C53" s="12">
        <f>SUM(C27:C52)</f>
        <v>19989526.9</v>
      </c>
      <c r="D53" s="17"/>
      <c r="E53" s="1"/>
      <c r="F53" s="13"/>
      <c r="G53" s="13"/>
    </row>
    <row r="54" spans="1:7" s="4" customFormat="1" ht="15">
      <c r="A54" s="5"/>
      <c r="B54" s="13"/>
      <c r="C54" s="13"/>
      <c r="F54" s="13"/>
      <c r="G54" s="13"/>
    </row>
    <row r="55" spans="1:6" s="4" customFormat="1" ht="18" customHeight="1">
      <c r="A55" s="5" t="s">
        <v>73</v>
      </c>
      <c r="C55" s="1"/>
      <c r="F55" s="13"/>
    </row>
    <row r="56" spans="1:6" s="4" customFormat="1" ht="18.75" customHeight="1">
      <c r="A56" s="9" t="s">
        <v>12</v>
      </c>
      <c r="B56" s="9" t="s">
        <v>13</v>
      </c>
      <c r="C56" s="10" t="s">
        <v>14</v>
      </c>
      <c r="F56" s="13"/>
    </row>
    <row r="57" spans="1:6" s="4" customFormat="1" ht="17.25" customHeight="1">
      <c r="A57" s="11" t="s">
        <v>15</v>
      </c>
      <c r="B57" s="11" t="s">
        <v>74</v>
      </c>
      <c r="C57" s="12">
        <v>0</v>
      </c>
      <c r="D57" s="18"/>
      <c r="F57" s="13"/>
    </row>
    <row r="58" spans="1:4" s="4" customFormat="1" ht="17.25" customHeight="1">
      <c r="A58" s="11" t="s">
        <v>17</v>
      </c>
      <c r="B58" s="11" t="s">
        <v>75</v>
      </c>
      <c r="C58" s="12">
        <v>0</v>
      </c>
      <c r="D58" s="18"/>
    </row>
    <row r="59" spans="1:6" s="4" customFormat="1" ht="31.5" customHeight="1">
      <c r="A59" s="11" t="s">
        <v>19</v>
      </c>
      <c r="B59" s="11" t="s">
        <v>76</v>
      </c>
      <c r="C59" s="12">
        <v>0</v>
      </c>
      <c r="D59" s="18"/>
      <c r="F59" s="13"/>
    </row>
    <row r="60" spans="1:6" s="4" customFormat="1" ht="30">
      <c r="A60" s="11" t="s">
        <v>21</v>
      </c>
      <c r="B60" s="11" t="s">
        <v>77</v>
      </c>
      <c r="C60" s="15">
        <f>5995</f>
        <v>5995</v>
      </c>
      <c r="D60" s="18"/>
      <c r="F60" s="13"/>
    </row>
    <row r="61" spans="1:4" s="4" customFormat="1" ht="16.5" customHeight="1">
      <c r="A61" s="11" t="s">
        <v>29</v>
      </c>
      <c r="B61" s="11" t="s">
        <v>78</v>
      </c>
      <c r="C61" s="12">
        <f>479061.34</f>
        <v>479061.34</v>
      </c>
      <c r="D61" s="18"/>
    </row>
    <row r="62" spans="1:6" s="4" customFormat="1" ht="16.5" customHeight="1">
      <c r="A62" s="11"/>
      <c r="B62" s="11" t="s">
        <v>23</v>
      </c>
      <c r="C62" s="12">
        <f>SUM(C57:C61)</f>
        <v>485056.34</v>
      </c>
      <c r="D62" s="19"/>
      <c r="E62" s="13"/>
      <c r="F62" s="13"/>
    </row>
    <row r="63" spans="1:6" s="4" customFormat="1" ht="21" customHeight="1">
      <c r="A63" s="5"/>
      <c r="C63" s="1"/>
      <c r="E63" s="13"/>
      <c r="F63" s="13"/>
    </row>
    <row r="64" spans="1:3" s="4" customFormat="1" ht="17.25" customHeight="1">
      <c r="A64" s="5" t="s">
        <v>79</v>
      </c>
      <c r="C64" s="1"/>
    </row>
    <row r="65" spans="1:3" s="4" customFormat="1" ht="18.75" customHeight="1">
      <c r="A65" s="9" t="s">
        <v>12</v>
      </c>
      <c r="B65" s="9" t="s">
        <v>13</v>
      </c>
      <c r="C65" s="10" t="s">
        <v>14</v>
      </c>
    </row>
    <row r="66" spans="1:3" s="4" customFormat="1" ht="16.5" customHeight="1">
      <c r="A66" s="11" t="s">
        <v>15</v>
      </c>
      <c r="B66" s="11" t="s">
        <v>80</v>
      </c>
      <c r="C66" s="12">
        <v>0</v>
      </c>
    </row>
    <row r="67" spans="1:3" s="4" customFormat="1" ht="16.5" customHeight="1">
      <c r="A67" s="11" t="s">
        <v>17</v>
      </c>
      <c r="B67" s="11" t="s">
        <v>81</v>
      </c>
      <c r="C67" s="12">
        <v>0</v>
      </c>
    </row>
    <row r="68" spans="1:3" s="4" customFormat="1" ht="16.5" customHeight="1">
      <c r="A68" s="11"/>
      <c r="B68" s="11" t="s">
        <v>23</v>
      </c>
      <c r="C68" s="12">
        <f>SUM(C66:C67)</f>
        <v>0</v>
      </c>
    </row>
    <row r="69" spans="1:3" s="4" customFormat="1" ht="21" customHeight="1">
      <c r="A69" s="5"/>
      <c r="C69" s="1"/>
    </row>
    <row r="70" spans="1:3" s="4" customFormat="1" ht="33.75" customHeight="1">
      <c r="A70" s="20" t="s">
        <v>82</v>
      </c>
      <c r="B70" s="20"/>
      <c r="C70" s="20"/>
    </row>
    <row r="71" spans="1:3" s="4" customFormat="1" ht="18.75" customHeight="1">
      <c r="A71" s="9" t="s">
        <v>12</v>
      </c>
      <c r="B71" s="9" t="s">
        <v>83</v>
      </c>
      <c r="C71" s="10" t="s">
        <v>14</v>
      </c>
    </row>
    <row r="72" spans="1:5" s="4" customFormat="1" ht="17.25" customHeight="1">
      <c r="A72" s="11" t="s">
        <v>15</v>
      </c>
      <c r="B72" s="11" t="s">
        <v>84</v>
      </c>
      <c r="C72" s="12">
        <f>93677429.29</f>
        <v>93677429.29</v>
      </c>
      <c r="D72" s="21"/>
      <c r="E72" s="13"/>
    </row>
    <row r="73" spans="1:5" s="4" customFormat="1" ht="17.25" customHeight="1">
      <c r="A73" s="11" t="s">
        <v>17</v>
      </c>
      <c r="B73" s="11" t="s">
        <v>85</v>
      </c>
      <c r="C73" s="12">
        <f>17801061.03+162700</f>
        <v>17963761.03</v>
      </c>
      <c r="D73" s="21"/>
      <c r="E73" s="13"/>
    </row>
    <row r="74" spans="1:5" s="4" customFormat="1" ht="17.25" customHeight="1">
      <c r="A74" s="11" t="s">
        <v>19</v>
      </c>
      <c r="B74" s="11" t="s">
        <v>86</v>
      </c>
      <c r="C74" s="15">
        <f>175000-162700</f>
        <v>12300</v>
      </c>
      <c r="D74" s="18"/>
      <c r="E74" s="22"/>
    </row>
    <row r="75" spans="1:4" s="4" customFormat="1" ht="17.25" customHeight="1">
      <c r="A75" s="11" t="s">
        <v>21</v>
      </c>
      <c r="B75" s="11" t="s">
        <v>87</v>
      </c>
      <c r="C75" s="12">
        <v>0</v>
      </c>
      <c r="D75" s="21"/>
    </row>
    <row r="76" spans="1:5" s="4" customFormat="1" ht="17.25" customHeight="1">
      <c r="A76" s="11"/>
      <c r="B76" s="11" t="s">
        <v>23</v>
      </c>
      <c r="C76" s="12">
        <f>SUM(C72:C75)</f>
        <v>111653490.32000001</v>
      </c>
      <c r="D76" s="19"/>
      <c r="E76" s="13"/>
    </row>
    <row r="77" spans="1:3" s="4" customFormat="1" ht="21" customHeight="1">
      <c r="A77" s="5"/>
      <c r="C77" s="1"/>
    </row>
    <row r="78" spans="1:4" s="4" customFormat="1" ht="18" customHeight="1">
      <c r="A78" s="5" t="s">
        <v>88</v>
      </c>
      <c r="C78" s="1"/>
      <c r="D78" s="13"/>
    </row>
    <row r="79" spans="1:3" s="4" customFormat="1" ht="18.75" customHeight="1">
      <c r="A79" s="9" t="s">
        <v>12</v>
      </c>
      <c r="B79" s="9" t="s">
        <v>89</v>
      </c>
      <c r="C79" s="10" t="s">
        <v>14</v>
      </c>
    </row>
    <row r="80" spans="1:3" s="4" customFormat="1" ht="16.5" customHeight="1">
      <c r="A80" s="11" t="s">
        <v>15</v>
      </c>
      <c r="B80" s="11" t="s">
        <v>90</v>
      </c>
      <c r="C80" s="23">
        <v>0</v>
      </c>
    </row>
    <row r="81" spans="1:4" s="4" customFormat="1" ht="16.5" customHeight="1">
      <c r="A81" s="11" t="s">
        <v>17</v>
      </c>
      <c r="B81" s="11" t="s">
        <v>91</v>
      </c>
      <c r="C81" s="23">
        <f>(33306747.34-29044494.43)+(21009.11-19502.99)</f>
        <v>4263759.03</v>
      </c>
      <c r="D81" s="13"/>
    </row>
    <row r="82" spans="1:3" s="4" customFormat="1" ht="16.5" customHeight="1">
      <c r="A82" s="11" t="s">
        <v>19</v>
      </c>
      <c r="B82" s="11" t="s">
        <v>92</v>
      </c>
      <c r="C82" s="23">
        <f>(97835.8-86644)+(1346318.23-1346318.23)</f>
        <v>11191.800000000003</v>
      </c>
    </row>
    <row r="83" spans="1:5" s="4" customFormat="1" ht="16.5" customHeight="1">
      <c r="A83" s="11" t="s">
        <v>21</v>
      </c>
      <c r="B83" s="11" t="s">
        <v>93</v>
      </c>
      <c r="C83" s="23">
        <f>(507303.24-375616.09)+(126.15-126.15)+(6522.27-5783.08)+(344467.31-284092.18)+(44176.82-40694.35)+(372269.87-363190.02)+(175.7-175.7)+(69092.92-57825.88)+(70045.01-64571.41)+(44682.12-39675.08)+(24.65-24.65)+(17977715-17977715)</f>
        <v>227111.46999999994</v>
      </c>
      <c r="E83" s="13"/>
    </row>
    <row r="84" spans="1:5" s="4" customFormat="1" ht="16.5" customHeight="1">
      <c r="A84" s="11"/>
      <c r="B84" s="11" t="s">
        <v>23</v>
      </c>
      <c r="C84" s="12">
        <f>SUM(C80:C83)</f>
        <v>4502062.3</v>
      </c>
      <c r="D84" s="14"/>
      <c r="E84" s="13"/>
    </row>
    <row r="85" spans="1:6" ht="12.75">
      <c r="A85" s="2" t="s">
        <v>94</v>
      </c>
      <c r="F85" s="24"/>
    </row>
    <row r="86" spans="1:3" ht="26.25" customHeight="1">
      <c r="A86" s="25" t="s">
        <v>95</v>
      </c>
      <c r="B86" s="25"/>
      <c r="C86" s="25"/>
    </row>
    <row r="87" ht="12.75">
      <c r="A87" s="26"/>
    </row>
    <row r="88" spans="1:3" ht="12" customHeight="1">
      <c r="A88" s="27" t="s">
        <v>96</v>
      </c>
      <c r="B88" s="27"/>
      <c r="C88" s="27"/>
    </row>
    <row r="89" spans="1:3" s="29" customFormat="1" ht="24.75" customHeight="1">
      <c r="A89" s="28" t="s">
        <v>97</v>
      </c>
      <c r="B89" s="28"/>
      <c r="C89" s="28"/>
    </row>
    <row r="90" spans="1:3" ht="26.25" customHeight="1">
      <c r="A90" s="30" t="s">
        <v>98</v>
      </c>
      <c r="B90" s="30"/>
      <c r="C90" s="30"/>
    </row>
  </sheetData>
  <sheetProtection selectLockedCells="1" selectUnlockedCells="1"/>
  <mergeCells count="5">
    <mergeCell ref="A70:C70"/>
    <mergeCell ref="A86:C86"/>
    <mergeCell ref="A88:C88"/>
    <mergeCell ref="A89:C89"/>
    <mergeCell ref="A90:C90"/>
  </mergeCells>
  <printOptions horizontalCentered="1"/>
  <pageMargins left="0.7479166666666667" right="0.4722222222222222" top="0.5118055555555555" bottom="0.4722222222222222" header="0.5118055555555555" footer="0.5118055555555555"/>
  <pageSetup horizontalDpi="300" verticalDpi="300" orientation="portrait" paperSize="9" scale="80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2015-10-14T15:08:12Z</cp:lastPrinted>
  <dcterms:created xsi:type="dcterms:W3CDTF">2015-10-09T18:29:15Z</dcterms:created>
  <dcterms:modified xsi:type="dcterms:W3CDTF">2015-10-15T13:13:13Z</dcterms:modified>
  <cp:category/>
  <cp:version/>
  <cp:contentType/>
  <cp:contentStatus/>
  <cp:revision>1</cp:revision>
</cp:coreProperties>
</file>